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\OneDrive\Desktop\DETERCONSA\2.8 INTER DISEÑOS VIAS Y EDIF\FINAL de alan 28 01 2026\"/>
    </mc:Choice>
  </mc:AlternateContent>
  <xr:revisionPtr revIDLastSave="0" documentId="13_ncr:1_{75314384-FBCF-4DBF-BE22-A3A4A3A58C14}" xr6:coauthVersionLast="47" xr6:coauthVersionMax="47" xr10:uidLastSave="{00000000-0000-0000-0000-000000000000}"/>
  <bookViews>
    <workbookView xWindow="-113" yWindow="-113" windowWidth="24267" windowHeight="14526" xr2:uid="{1458FBF2-185F-4B33-9271-99F785627ADD}"/>
  </bookViews>
  <sheets>
    <sheet name="CONSULTORIA" sheetId="1" r:id="rId1"/>
  </sheets>
  <definedNames>
    <definedName name="_xlnm.Print_Area" localSheetId="0">CONSULTORIA!$C$2:$L$33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K36" i="1"/>
  <c r="K28" i="1"/>
  <c r="K27" i="1"/>
  <c r="K26" i="1"/>
  <c r="I20" i="1"/>
  <c r="I19" i="1"/>
  <c r="I18" i="1"/>
  <c r="F17" i="1"/>
  <c r="I16" i="1"/>
  <c r="G12" i="1"/>
  <c r="F12" i="1"/>
  <c r="F13" i="1" s="1"/>
  <c r="F14" i="1" s="1"/>
  <c r="J11" i="1"/>
  <c r="J12" i="1" s="1"/>
  <c r="J13" i="1" s="1"/>
  <c r="J14" i="1" s="1"/>
  <c r="J15" i="1" s="1"/>
  <c r="J16" i="1" s="1"/>
  <c r="J17" i="1" s="1"/>
  <c r="I11" i="1"/>
  <c r="I10" i="1"/>
  <c r="K10" i="1" s="1"/>
  <c r="J18" i="1" l="1"/>
  <c r="J19" i="1" s="1"/>
  <c r="H24" i="1"/>
  <c r="K11" i="1"/>
  <c r="I12" i="1"/>
  <c r="K12" i="1" s="1"/>
  <c r="I17" i="1"/>
  <c r="K17" i="1" s="1"/>
  <c r="K16" i="1"/>
  <c r="K18" i="1"/>
  <c r="I14" i="1"/>
  <c r="K14" i="1" s="1"/>
  <c r="F15" i="1"/>
  <c r="I15" i="1" s="1"/>
  <c r="K15" i="1" s="1"/>
  <c r="I13" i="1"/>
  <c r="K13" i="1" s="1"/>
  <c r="J20" i="1" l="1"/>
  <c r="K20" i="1" s="1"/>
  <c r="K19" i="1"/>
  <c r="K21" i="1"/>
  <c r="H25" i="1"/>
  <c r="K25" i="1" s="1"/>
  <c r="K24" i="1"/>
  <c r="K29" i="1" l="1"/>
  <c r="K30" i="1" s="1"/>
  <c r="K32" i="1" l="1"/>
  <c r="K37" i="1" l="1"/>
</calcChain>
</file>

<file path=xl/sharedStrings.xml><?xml version="1.0" encoding="utf-8"?>
<sst xmlns="http://schemas.openxmlformats.org/spreadsheetml/2006/main" count="73" uniqueCount="68">
  <si>
    <t>FORMULARIO NO. 1 OFERTA ECONÓMICA</t>
  </si>
  <si>
    <t>OBJETO:</t>
  </si>
  <si>
    <t>DURACION:</t>
  </si>
  <si>
    <t>SEIS (6) MESES QUINCE (15) DIAS</t>
  </si>
  <si>
    <t>1. COSTOS DEL PERSONAL DE LA INTERVENTORIA</t>
  </si>
  <si>
    <t>ITEM</t>
  </si>
  <si>
    <t>CONCEPTO</t>
  </si>
  <si>
    <t>A</t>
  </si>
  <si>
    <t>B</t>
  </si>
  <si>
    <t>C</t>
  </si>
  <si>
    <t>D</t>
  </si>
  <si>
    <t>E</t>
  </si>
  <si>
    <t>F</t>
  </si>
  <si>
    <t>PERSONAL PROFESIONAL</t>
  </si>
  <si>
    <t>SUELDO MES BÁSICO</t>
  </si>
  <si>
    <t>% DEDICACIÓN</t>
  </si>
  <si>
    <t>F.M.</t>
  </si>
  <si>
    <t>VALOR MES (AxBxC)</t>
  </si>
  <si>
    <t>No. DE MESES</t>
  </si>
  <si>
    <t>TOTAL PARCIAL (DXE)</t>
  </si>
  <si>
    <t>1.1.1</t>
  </si>
  <si>
    <t>DIRECTOR DE LA INTERVENTORIA</t>
  </si>
  <si>
    <t>1.1.2</t>
  </si>
  <si>
    <t>ESPECIALISTA EN ESTRUCTURAS</t>
  </si>
  <si>
    <t>1.1.3</t>
  </si>
  <si>
    <t>ARQUITECTO</t>
  </si>
  <si>
    <t>1.1.4</t>
  </si>
  <si>
    <t>ESPECIALISTA EN GEOTECNIA</t>
  </si>
  <si>
    <t>1.1.5</t>
  </si>
  <si>
    <t>ESPECILISTA HIDRAULICO</t>
  </si>
  <si>
    <t>1.1.6</t>
  </si>
  <si>
    <t>ESPECIALISTA ELECTRICO</t>
  </si>
  <si>
    <t>1.1.7</t>
  </si>
  <si>
    <t>PROFESIONAL AMBIENTAL</t>
  </si>
  <si>
    <t>1.1.8</t>
  </si>
  <si>
    <t>PROFESIONAL SISO</t>
  </si>
  <si>
    <t>1.1.9</t>
  </si>
  <si>
    <t>1.1.10</t>
  </si>
  <si>
    <t>TOPOGRAFO</t>
  </si>
  <si>
    <t>1.1.11</t>
  </si>
  <si>
    <t>ABOGADO</t>
  </si>
  <si>
    <t>SECRETARIA/O</t>
  </si>
  <si>
    <t>A. GASTOS TOTALES DE PERSONAL INTERVENTORIA</t>
  </si>
  <si>
    <t>DESCRIPCION</t>
  </si>
  <si>
    <t>UNIDAD</t>
  </si>
  <si>
    <t>CANTIDAD</t>
  </si>
  <si>
    <t xml:space="preserve"> TARIFA MENSUAL</t>
  </si>
  <si>
    <t>VALOR PARCIAL</t>
  </si>
  <si>
    <t>1,3,1</t>
  </si>
  <si>
    <t>OFICINA (INCLUYE SERVICIOS PÚBLICOS)</t>
  </si>
  <si>
    <t>MES</t>
  </si>
  <si>
    <t>1,3,2</t>
  </si>
  <si>
    <t>ALQUILER DE EQUIPOS ( COMPUTADORES, ESCANER, ESCRITORIOS)</t>
  </si>
  <si>
    <t>1,3,3</t>
  </si>
  <si>
    <t>GASTOS DE IMPRESIÓN, PLANOS Y PAPELERIA E INFORMES</t>
  </si>
  <si>
    <t>GL</t>
  </si>
  <si>
    <t>1,3,4</t>
  </si>
  <si>
    <t>COSTOS POLIZAS (GARANTÍAS)</t>
  </si>
  <si>
    <t>1,3,5</t>
  </si>
  <si>
    <t>COSTOS ADMINISTRATIVOS, IMPUESTOS, CONTRIBUCIONES</t>
  </si>
  <si>
    <t>IVA</t>
  </si>
  <si>
    <t>VALOR TOTALCONTRATO DE INTERVENTORIA</t>
  </si>
  <si>
    <t>CUOTA DE GERENCIA</t>
  </si>
  <si>
    <t>“INTERVENTORÍA TÉCNICA, ADMINISTRATIVA, FINANCIERA, CONTABLE, JURÍDICA, AMBIENTAL, SOCIAL Y SST PARA:
•	LA ELABORACIÓN DE LOS ESTUDIOS Y DISEÑOS DE INFRAESTRUCTURA PÚBLICA MUNICIPAL DEL PLAN DE DESARROLLO “TOCANCIPÁ SEGURA, EXPERIENCIA CON VISIÓN SOCIAL 2024-2027
•	LA ELABORACIÓN DE LOS ESTUDIOS Y DISEÑOS REQUERIDOS DESDE LA ETAPA DE PREFACTIBILIDAD HASTA LOS ESTUDIOS Y DISEÑOS DEFINITIVOS FASE III, PARA LA CONSTRUCCIÓN DE LOS PROYECTOS VIALES DEFINIDOS POR EL MUNICIPIO DE TOCANCIPÁ”</t>
  </si>
  <si>
    <t>PRESUPUESTO PROPUESTO PARA EL CONTRATO DE “INTERVENTORÍA TÉCNICA, ADMINISTRATIVA, FINANCIERA, CONTABLE, JURÍDICA, AMBIENTAL, SOCIAL Y SST PARA:
•	LA ELABORACIÓN DE LOS ESTUDIOS Y DISEÑOS DE INFRAESTRUCTURA PÚBLICA MUNICIPAL DEL PLAN DE DESARROLLO “TOCANCIPÁ SEGURA, EXPERIENCIA CON VISIÓN SOCIAL 2024-2027
•	LA ELABORACIÓN DE LOS ESTUDIOS Y DISEÑOS REQUERIDOS DESDE LA ETAPA DE PREFACTIBILIDAD HASTA LOS ESTUDIOS Y DISEÑOS DEFINITIVOS FASE III, PARA LA CONSTRUCCIÓN DE LOS PROYECTOS VIALES DEFINIDOS POR EL MUNICIPIO DE TOCANCIPÁ”</t>
  </si>
  <si>
    <t>2. OTROS COSTOS DIRECTOS</t>
  </si>
  <si>
    <t>B. SUBTOTAL OTROS GASTOS DIRECTOS</t>
  </si>
  <si>
    <t>SUBTOTAL GASTOS DIRECTOS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</si>
</sst>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[$$-240A]\ * #,##0.00_-;\-[$$-240A]\ * #,##0.00_-;_-[$$-240A]\ * &quot;-&quot;??_-;_-@_-"/>
    <numFmt numFmtId="166" formatCode="0.0%"/>
  </numFmts>
  <fonts count="9" x14ac:knownFonts="1">
    <font>
      <sz val="10"/>
      <color rgb="FF000000"/>
      <name val="Times New Roman"/>
      <charset val="204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7D7D7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</cellStyleXfs>
  <cellXfs count="64">
    <xf numFmtId="0" fontId="0" fillId="0" borderId="0" xfId="0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1" fillId="5" borderId="8" xfId="0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6" fillId="5" borderId="9" xfId="4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shrinkToFit="1"/>
    </xf>
    <xf numFmtId="165" fontId="2" fillId="2" borderId="8" xfId="1" applyNumberFormat="1" applyFont="1" applyFill="1" applyBorder="1" applyAlignment="1">
      <alignment horizontal="left" vertical="center" wrapText="1"/>
    </xf>
    <xf numFmtId="165" fontId="2" fillId="2" borderId="9" xfId="1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164" fontId="6" fillId="0" borderId="9" xfId="2" applyFont="1" applyBorder="1" applyAlignment="1">
      <alignment horizontal="right" vertical="center" shrinkToFit="1"/>
    </xf>
    <xf numFmtId="0" fontId="1" fillId="5" borderId="12" xfId="0" applyFont="1" applyFill="1" applyBorder="1" applyAlignment="1">
      <alignment horizontal="center" vertical="center" wrapText="1"/>
    </xf>
    <xf numFmtId="0" fontId="6" fillId="5" borderId="15" xfId="4" applyFont="1" applyFill="1" applyBorder="1" applyAlignment="1">
      <alignment horizontal="center" vertical="center" wrapText="1"/>
    </xf>
    <xf numFmtId="0" fontId="6" fillId="5" borderId="16" xfId="4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shrinkToFit="1"/>
    </xf>
    <xf numFmtId="164" fontId="2" fillId="0" borderId="9" xfId="2" applyFont="1" applyBorder="1" applyAlignment="1">
      <alignment horizontal="right" vertical="center" shrinkToFit="1"/>
    </xf>
    <xf numFmtId="0" fontId="3" fillId="2" borderId="8" xfId="0" applyFont="1" applyFill="1" applyBorder="1" applyAlignment="1">
      <alignment horizontal="center" vertical="center" wrapText="1"/>
    </xf>
    <xf numFmtId="164" fontId="2" fillId="2" borderId="9" xfId="2" applyFont="1" applyFill="1" applyBorder="1" applyAlignment="1">
      <alignment horizontal="right" vertical="center" shrinkToFit="1"/>
    </xf>
    <xf numFmtId="0" fontId="2" fillId="0" borderId="17" xfId="0" applyFont="1" applyBorder="1" applyAlignment="1">
      <alignment horizontal="left" vertical="center" wrapText="1"/>
    </xf>
    <xf numFmtId="164" fontId="6" fillId="0" borderId="20" xfId="2" applyFont="1" applyBorder="1" applyAlignment="1">
      <alignment horizontal="right" vertical="center" shrinkToFit="1"/>
    </xf>
    <xf numFmtId="164" fontId="6" fillId="6" borderId="9" xfId="2" applyFont="1" applyFill="1" applyBorder="1" applyAlignment="1">
      <alignment horizontal="right" vertical="center" shrinkToFit="1"/>
    </xf>
    <xf numFmtId="9" fontId="6" fillId="6" borderId="8" xfId="0" applyNumberFormat="1" applyFont="1" applyFill="1" applyBorder="1" applyAlignment="1">
      <alignment horizontal="center" vertical="center" shrinkToFit="1"/>
    </xf>
    <xf numFmtId="164" fontId="6" fillId="6" borderId="23" xfId="2" applyFont="1" applyFill="1" applyBorder="1" applyAlignment="1">
      <alignment horizontal="right" vertical="center" shrinkToFit="1"/>
    </xf>
    <xf numFmtId="0" fontId="1" fillId="2" borderId="0" xfId="0" applyFont="1" applyFill="1" applyAlignment="1">
      <alignment horizontal="right" vertical="center" wrapText="1"/>
    </xf>
    <xf numFmtId="9" fontId="6" fillId="2" borderId="0" xfId="0" applyNumberFormat="1" applyFont="1" applyFill="1" applyAlignment="1">
      <alignment horizontal="center" vertical="center" shrinkToFit="1"/>
    </xf>
    <xf numFmtId="164" fontId="6" fillId="2" borderId="0" xfId="2" applyFont="1" applyFill="1" applyBorder="1" applyAlignment="1">
      <alignment horizontal="right" vertical="center" shrinkToFit="1"/>
    </xf>
    <xf numFmtId="164" fontId="6" fillId="6" borderId="24" xfId="2" applyFont="1" applyFill="1" applyBorder="1" applyAlignment="1">
      <alignment horizontal="right" vertical="center" shrinkToFit="1"/>
    </xf>
    <xf numFmtId="164" fontId="6" fillId="6" borderId="8" xfId="2" applyFont="1" applyFill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166" fontId="2" fillId="2" borderId="8" xfId="3" applyNumberFormat="1" applyFont="1" applyFill="1" applyBorder="1" applyAlignment="1">
      <alignment horizontal="center" vertical="center" shrinkToFit="1"/>
    </xf>
    <xf numFmtId="164" fontId="2" fillId="0" borderId="0" xfId="2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4" fontId="2" fillId="2" borderId="0" xfId="2" applyFont="1" applyFill="1" applyAlignment="1">
      <alignment horizontal="left" vertical="top"/>
    </xf>
    <xf numFmtId="0" fontId="6" fillId="5" borderId="13" xfId="4" applyFont="1" applyFill="1" applyBorder="1" applyAlignment="1">
      <alignment horizontal="center" vertical="center" wrapText="1"/>
    </xf>
    <xf numFmtId="0" fontId="6" fillId="5" borderId="14" xfId="4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164" fontId="2" fillId="0" borderId="8" xfId="2" applyFont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right" vertical="center" wrapText="1"/>
    </xf>
    <xf numFmtId="0" fontId="1" fillId="6" borderId="7" xfId="0" applyFont="1" applyFill="1" applyBorder="1" applyAlignment="1">
      <alignment horizontal="right" vertical="center" wrapText="1"/>
    </xf>
    <xf numFmtId="0" fontId="1" fillId="6" borderId="21" xfId="0" applyFont="1" applyFill="1" applyBorder="1" applyAlignment="1">
      <alignment horizontal="right" vertical="center" wrapText="1"/>
    </xf>
    <xf numFmtId="0" fontId="1" fillId="6" borderId="22" xfId="0" applyFont="1" applyFill="1" applyBorder="1" applyAlignment="1">
      <alignment horizontal="right" vertical="center" wrapText="1"/>
    </xf>
    <xf numFmtId="0" fontId="1" fillId="6" borderId="2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164" fontId="2" fillId="2" borderId="8" xfId="2" applyFont="1" applyFill="1" applyBorder="1" applyAlignment="1">
      <alignment horizontal="center" vertical="center" shrinkToFit="1"/>
    </xf>
    <xf numFmtId="0" fontId="1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</cellXfs>
  <cellStyles count="5">
    <cellStyle name="Moneda" xfId="1" builtinId="4"/>
    <cellStyle name="Moneda [0]" xfId="2" builtinId="7"/>
    <cellStyle name="Normal" xfId="0" builtinId="0"/>
    <cellStyle name="Normal 2" xfId="4" xr:uid="{97A460D3-B8B7-42E6-B454-14B785D8A30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5015-1BEB-4576-BAE6-6BBA6A3C95F4}">
  <dimension ref="C2:O43"/>
  <sheetViews>
    <sheetView tabSelected="1" view="pageBreakPreview" topLeftCell="A17" zoomScale="70" zoomScaleNormal="130" zoomScaleSheetLayoutView="70" workbookViewId="0">
      <selection activeCell="K32" sqref="K32"/>
    </sheetView>
  </sheetViews>
  <sheetFormatPr baseColWidth="10" defaultColWidth="8.875" defaultRowHeight="17.55" x14ac:dyDescent="0.25"/>
  <cols>
    <col min="1" max="2" width="8.875" style="4"/>
    <col min="3" max="3" width="3.5" style="1" customWidth="1"/>
    <col min="4" max="4" width="19.5" style="32" customWidth="1"/>
    <col min="5" max="5" width="55.625" style="32" customWidth="1"/>
    <col min="6" max="6" width="27.375" style="32" customWidth="1"/>
    <col min="7" max="7" width="24.125" style="32" customWidth="1"/>
    <col min="8" max="8" width="22.875" style="32" customWidth="1"/>
    <col min="9" max="9" width="27" style="32" customWidth="1"/>
    <col min="10" max="10" width="19" style="32" customWidth="1"/>
    <col min="11" max="11" width="28.5" style="4" customWidth="1"/>
    <col min="12" max="12" width="5" style="1" customWidth="1"/>
    <col min="13" max="13" width="8.875" style="4"/>
    <col min="14" max="14" width="28.875" style="4" customWidth="1"/>
    <col min="15" max="15" width="25.125" style="4" bestFit="1" customWidth="1"/>
    <col min="16" max="16384" width="8.875" style="4"/>
  </cols>
  <sheetData>
    <row r="2" spans="4:11" s="1" customFormat="1" ht="67.150000000000006" customHeight="1" x14ac:dyDescent="0.25">
      <c r="D2" s="40" t="s">
        <v>0</v>
      </c>
      <c r="E2" s="40"/>
      <c r="F2" s="40"/>
      <c r="G2" s="40"/>
      <c r="H2" s="40"/>
      <c r="I2" s="40"/>
      <c r="J2" s="40"/>
      <c r="K2" s="40"/>
    </row>
    <row r="3" spans="4:11" s="1" customFormat="1" ht="132.75" customHeight="1" x14ac:dyDescent="0.25">
      <c r="D3" s="2" t="s">
        <v>1</v>
      </c>
      <c r="E3" s="41" t="s">
        <v>63</v>
      </c>
      <c r="F3" s="41"/>
      <c r="G3" s="41"/>
      <c r="H3" s="41"/>
      <c r="I3" s="41"/>
      <c r="J3" s="41"/>
      <c r="K3" s="41"/>
    </row>
    <row r="4" spans="4:11" s="1" customFormat="1" ht="27.7" customHeight="1" x14ac:dyDescent="0.25">
      <c r="D4" s="2" t="s">
        <v>2</v>
      </c>
      <c r="E4" s="41" t="s">
        <v>3</v>
      </c>
      <c r="F4" s="41"/>
      <c r="G4" s="41"/>
      <c r="H4" s="41"/>
      <c r="I4" s="41"/>
      <c r="J4" s="41"/>
    </row>
    <row r="5" spans="4:11" s="1" customFormat="1" ht="16.45" customHeight="1" thickBot="1" x14ac:dyDescent="0.3">
      <c r="D5" s="3"/>
      <c r="E5" s="3"/>
      <c r="F5" s="3"/>
      <c r="G5" s="3"/>
      <c r="H5" s="3"/>
      <c r="I5" s="3"/>
      <c r="J5" s="3"/>
    </row>
    <row r="6" spans="4:11" ht="166.55" customHeight="1" x14ac:dyDescent="0.25">
      <c r="D6" s="42" t="s">
        <v>64</v>
      </c>
      <c r="E6" s="43"/>
      <c r="F6" s="43"/>
      <c r="G6" s="43"/>
      <c r="H6" s="43"/>
      <c r="I6" s="43"/>
      <c r="J6" s="43"/>
      <c r="K6" s="44"/>
    </row>
    <row r="7" spans="4:11" ht="16.45" customHeight="1" x14ac:dyDescent="0.25">
      <c r="D7" s="45" t="s">
        <v>4</v>
      </c>
      <c r="E7" s="46"/>
      <c r="F7" s="46"/>
      <c r="G7" s="46"/>
      <c r="H7" s="46"/>
      <c r="I7" s="46"/>
      <c r="J7" s="46"/>
      <c r="K7" s="47"/>
    </row>
    <row r="8" spans="4:11" ht="21.8" customHeight="1" x14ac:dyDescent="0.25">
      <c r="D8" s="48" t="s">
        <v>5</v>
      </c>
      <c r="E8" s="5" t="s">
        <v>6</v>
      </c>
      <c r="F8" s="6" t="s">
        <v>7</v>
      </c>
      <c r="G8" s="6" t="s">
        <v>8</v>
      </c>
      <c r="H8" s="6" t="s">
        <v>9</v>
      </c>
      <c r="I8" s="6" t="s">
        <v>10</v>
      </c>
      <c r="J8" s="6" t="s">
        <v>11</v>
      </c>
      <c r="K8" s="7" t="s">
        <v>12</v>
      </c>
    </row>
    <row r="9" spans="4:11" ht="56.2" customHeight="1" x14ac:dyDescent="0.25">
      <c r="D9" s="48"/>
      <c r="E9" s="5" t="s">
        <v>13</v>
      </c>
      <c r="F9" s="6" t="s">
        <v>14</v>
      </c>
      <c r="G9" s="6" t="s">
        <v>15</v>
      </c>
      <c r="H9" s="6" t="s">
        <v>16</v>
      </c>
      <c r="I9" s="6" t="s">
        <v>17</v>
      </c>
      <c r="J9" s="6" t="s">
        <v>18</v>
      </c>
      <c r="K9" s="7" t="s">
        <v>19</v>
      </c>
    </row>
    <row r="10" spans="4:11" s="1" customFormat="1" ht="22.55" customHeight="1" x14ac:dyDescent="0.25">
      <c r="D10" s="8" t="s">
        <v>20</v>
      </c>
      <c r="E10" s="33" t="s">
        <v>21</v>
      </c>
      <c r="F10" s="10">
        <v>4500000</v>
      </c>
      <c r="G10" s="34">
        <v>0.24</v>
      </c>
      <c r="H10" s="9">
        <v>2.2000000000000002</v>
      </c>
      <c r="I10" s="10">
        <f>+F10*G10*H10</f>
        <v>2376000</v>
      </c>
      <c r="J10" s="9">
        <v>6.5</v>
      </c>
      <c r="K10" s="11">
        <f>+I10*J10</f>
        <v>15444000</v>
      </c>
    </row>
    <row r="11" spans="4:11" s="1" customFormat="1" ht="22.55" customHeight="1" x14ac:dyDescent="0.25">
      <c r="D11" s="8" t="s">
        <v>22</v>
      </c>
      <c r="E11" s="33" t="s">
        <v>23</v>
      </c>
      <c r="F11" s="10">
        <v>4000000</v>
      </c>
      <c r="G11" s="34">
        <v>0.15</v>
      </c>
      <c r="H11" s="9">
        <v>2.2000000000000002</v>
      </c>
      <c r="I11" s="10">
        <f t="shared" ref="I11:I19" si="0">+F11*G11*H11</f>
        <v>1320000</v>
      </c>
      <c r="J11" s="9">
        <f>+J10</f>
        <v>6.5</v>
      </c>
      <c r="K11" s="11">
        <f t="shared" ref="K11:K19" si="1">+I11*J11</f>
        <v>8580000</v>
      </c>
    </row>
    <row r="12" spans="4:11" s="1" customFormat="1" ht="22.55" customHeight="1" x14ac:dyDescent="0.25">
      <c r="D12" s="8" t="s">
        <v>24</v>
      </c>
      <c r="E12" s="33" t="s">
        <v>25</v>
      </c>
      <c r="F12" s="10">
        <f>+F11</f>
        <v>4000000</v>
      </c>
      <c r="G12" s="34">
        <f>+G11</f>
        <v>0.15</v>
      </c>
      <c r="H12" s="9">
        <v>2.2000000000000002</v>
      </c>
      <c r="I12" s="10">
        <f t="shared" si="0"/>
        <v>1320000</v>
      </c>
      <c r="J12" s="9">
        <f>+J11</f>
        <v>6.5</v>
      </c>
      <c r="K12" s="11">
        <f t="shared" si="1"/>
        <v>8580000</v>
      </c>
    </row>
    <row r="13" spans="4:11" s="1" customFormat="1" ht="22.55" customHeight="1" x14ac:dyDescent="0.25">
      <c r="D13" s="8" t="s">
        <v>26</v>
      </c>
      <c r="E13" s="33" t="s">
        <v>27</v>
      </c>
      <c r="F13" s="10">
        <f>+F12</f>
        <v>4000000</v>
      </c>
      <c r="G13" s="34">
        <v>0.24</v>
      </c>
      <c r="H13" s="9">
        <v>2.2000000000000002</v>
      </c>
      <c r="I13" s="10">
        <f t="shared" si="0"/>
        <v>2112000</v>
      </c>
      <c r="J13" s="9">
        <f t="shared" ref="J13:J20" si="2">+J12</f>
        <v>6.5</v>
      </c>
      <c r="K13" s="11">
        <f t="shared" si="1"/>
        <v>13728000</v>
      </c>
    </row>
    <row r="14" spans="4:11" s="1" customFormat="1" ht="22.55" customHeight="1" x14ac:dyDescent="0.25">
      <c r="D14" s="8" t="s">
        <v>28</v>
      </c>
      <c r="E14" s="33" t="s">
        <v>29</v>
      </c>
      <c r="F14" s="10">
        <f>+F13</f>
        <v>4000000</v>
      </c>
      <c r="G14" s="34">
        <v>0.12</v>
      </c>
      <c r="H14" s="9">
        <v>2.2000000000000002</v>
      </c>
      <c r="I14" s="10">
        <f t="shared" si="0"/>
        <v>1056000</v>
      </c>
      <c r="J14" s="9">
        <f t="shared" si="2"/>
        <v>6.5</v>
      </c>
      <c r="K14" s="11">
        <f t="shared" si="1"/>
        <v>6864000</v>
      </c>
    </row>
    <row r="15" spans="4:11" s="1" customFormat="1" ht="22.55" customHeight="1" x14ac:dyDescent="0.25">
      <c r="D15" s="8" t="s">
        <v>30</v>
      </c>
      <c r="E15" s="33" t="s">
        <v>31</v>
      </c>
      <c r="F15" s="10">
        <f>+F14</f>
        <v>4000000</v>
      </c>
      <c r="G15" s="34">
        <v>0.12</v>
      </c>
      <c r="H15" s="9">
        <v>2.2000000000000002</v>
      </c>
      <c r="I15" s="10">
        <f t="shared" si="0"/>
        <v>1056000</v>
      </c>
      <c r="J15" s="9">
        <f t="shared" si="2"/>
        <v>6.5</v>
      </c>
      <c r="K15" s="11">
        <f t="shared" si="1"/>
        <v>6864000</v>
      </c>
    </row>
    <row r="16" spans="4:11" s="1" customFormat="1" ht="22.55" customHeight="1" x14ac:dyDescent="0.25">
      <c r="D16" s="8" t="s">
        <v>32</v>
      </c>
      <c r="E16" s="33" t="s">
        <v>33</v>
      </c>
      <c r="F16" s="10">
        <v>3000000</v>
      </c>
      <c r="G16" s="34">
        <v>0.2</v>
      </c>
      <c r="H16" s="9">
        <v>2.2000000000000002</v>
      </c>
      <c r="I16" s="10">
        <f t="shared" si="0"/>
        <v>1320000</v>
      </c>
      <c r="J16" s="9">
        <f t="shared" si="2"/>
        <v>6.5</v>
      </c>
      <c r="K16" s="11">
        <f t="shared" si="1"/>
        <v>8580000</v>
      </c>
    </row>
    <row r="17" spans="4:15" s="1" customFormat="1" ht="22.55" customHeight="1" x14ac:dyDescent="0.25">
      <c r="D17" s="8" t="s">
        <v>34</v>
      </c>
      <c r="E17" s="33" t="s">
        <v>35</v>
      </c>
      <c r="F17" s="10">
        <f>+F16</f>
        <v>3000000</v>
      </c>
      <c r="G17" s="34">
        <v>0.2</v>
      </c>
      <c r="H17" s="9">
        <v>2.2000000000000002</v>
      </c>
      <c r="I17" s="10">
        <f t="shared" si="0"/>
        <v>1320000</v>
      </c>
      <c r="J17" s="9">
        <f t="shared" si="2"/>
        <v>6.5</v>
      </c>
      <c r="K17" s="11">
        <f t="shared" si="1"/>
        <v>8580000</v>
      </c>
    </row>
    <row r="18" spans="4:15" s="1" customFormat="1" ht="22.55" customHeight="1" x14ac:dyDescent="0.25">
      <c r="D18" s="8" t="s">
        <v>36</v>
      </c>
      <c r="E18" s="33" t="s">
        <v>38</v>
      </c>
      <c r="F18" s="10">
        <v>3000000</v>
      </c>
      <c r="G18" s="34">
        <v>0.2</v>
      </c>
      <c r="H18" s="9">
        <v>2.2000000000000002</v>
      </c>
      <c r="I18" s="10">
        <f t="shared" si="0"/>
        <v>1320000</v>
      </c>
      <c r="J18" s="9">
        <f>+J17</f>
        <v>6.5</v>
      </c>
      <c r="K18" s="11">
        <f t="shared" si="1"/>
        <v>8580000</v>
      </c>
    </row>
    <row r="19" spans="4:15" s="1" customFormat="1" ht="22.55" customHeight="1" x14ac:dyDescent="0.25">
      <c r="D19" s="8" t="s">
        <v>37</v>
      </c>
      <c r="E19" s="33" t="s">
        <v>40</v>
      </c>
      <c r="F19" s="10">
        <v>3000000</v>
      </c>
      <c r="G19" s="34">
        <v>0.2</v>
      </c>
      <c r="H19" s="9">
        <v>2.2000000000000002</v>
      </c>
      <c r="I19" s="10">
        <f t="shared" si="0"/>
        <v>1320000</v>
      </c>
      <c r="J19" s="9">
        <f t="shared" si="2"/>
        <v>6.5</v>
      </c>
      <c r="K19" s="11">
        <f t="shared" si="1"/>
        <v>8580000</v>
      </c>
    </row>
    <row r="20" spans="4:15" s="1" customFormat="1" ht="22.55" customHeight="1" x14ac:dyDescent="0.25">
      <c r="D20" s="8" t="s">
        <v>39</v>
      </c>
      <c r="E20" s="33" t="s">
        <v>41</v>
      </c>
      <c r="F20" s="10">
        <v>2000000</v>
      </c>
      <c r="G20" s="34">
        <v>0.2</v>
      </c>
      <c r="H20" s="9">
        <v>2.2000000000000002</v>
      </c>
      <c r="I20" s="10">
        <f>+F20*G20*H20</f>
        <v>880000.00000000012</v>
      </c>
      <c r="J20" s="9">
        <f t="shared" si="2"/>
        <v>6.5</v>
      </c>
      <c r="K20" s="11">
        <f>+I20*J20</f>
        <v>5720000.0000000009</v>
      </c>
    </row>
    <row r="21" spans="4:15" ht="25.55" customHeight="1" x14ac:dyDescent="0.25">
      <c r="D21" s="12"/>
      <c r="E21" s="49" t="s">
        <v>42</v>
      </c>
      <c r="F21" s="50"/>
      <c r="G21" s="50"/>
      <c r="H21" s="50"/>
      <c r="I21" s="50"/>
      <c r="J21" s="51"/>
      <c r="K21" s="13">
        <f>SUM(K10:K20)</f>
        <v>100100000</v>
      </c>
    </row>
    <row r="22" spans="4:15" ht="30.05" customHeight="1" x14ac:dyDescent="0.25">
      <c r="D22" s="45" t="s">
        <v>65</v>
      </c>
      <c r="E22" s="46"/>
      <c r="F22" s="46"/>
      <c r="G22" s="46"/>
      <c r="H22" s="46"/>
      <c r="I22" s="46"/>
      <c r="J22" s="46"/>
      <c r="K22" s="47"/>
    </row>
    <row r="23" spans="4:15" x14ac:dyDescent="0.25">
      <c r="D23" s="14" t="s">
        <v>5</v>
      </c>
      <c r="E23" s="38" t="s">
        <v>43</v>
      </c>
      <c r="F23" s="39"/>
      <c r="G23" s="15" t="s">
        <v>44</v>
      </c>
      <c r="H23" s="15" t="s">
        <v>45</v>
      </c>
      <c r="I23" s="38" t="s">
        <v>46</v>
      </c>
      <c r="J23" s="39"/>
      <c r="K23" s="16" t="s">
        <v>47</v>
      </c>
    </row>
    <row r="24" spans="4:15" ht="32.25" customHeight="1" x14ac:dyDescent="0.25">
      <c r="D24" s="8" t="s">
        <v>48</v>
      </c>
      <c r="E24" s="52" t="s">
        <v>49</v>
      </c>
      <c r="F24" s="52"/>
      <c r="G24" s="17" t="s">
        <v>50</v>
      </c>
      <c r="H24" s="18">
        <f>+J18</f>
        <v>6.5</v>
      </c>
      <c r="I24" s="53">
        <v>1405023.9495798403</v>
      </c>
      <c r="J24" s="53"/>
      <c r="K24" s="19">
        <f>+H24*I24</f>
        <v>9132655.6722689625</v>
      </c>
    </row>
    <row r="25" spans="4:15" ht="47.3" customHeight="1" x14ac:dyDescent="0.25">
      <c r="D25" s="8" t="s">
        <v>51</v>
      </c>
      <c r="E25" s="52" t="s">
        <v>52</v>
      </c>
      <c r="F25" s="52"/>
      <c r="G25" s="17" t="s">
        <v>50</v>
      </c>
      <c r="H25" s="18">
        <f>+H24</f>
        <v>6.5</v>
      </c>
      <c r="I25" s="53">
        <v>1500000</v>
      </c>
      <c r="J25" s="53"/>
      <c r="K25" s="19">
        <f t="shared" ref="K25:K28" si="3">+H25*I25</f>
        <v>9750000</v>
      </c>
    </row>
    <row r="26" spans="4:15" ht="53.25" customHeight="1" x14ac:dyDescent="0.25">
      <c r="D26" s="8" t="s">
        <v>53</v>
      </c>
      <c r="E26" s="52" t="s">
        <v>54</v>
      </c>
      <c r="F26" s="52"/>
      <c r="G26" s="17" t="s">
        <v>55</v>
      </c>
      <c r="H26" s="18">
        <v>7</v>
      </c>
      <c r="I26" s="53">
        <v>1732498.2893157201</v>
      </c>
      <c r="J26" s="53"/>
      <c r="K26" s="19">
        <f t="shared" si="3"/>
        <v>12127488.025210042</v>
      </c>
    </row>
    <row r="27" spans="4:15" s="1" customFormat="1" ht="30.7" customHeight="1" x14ac:dyDescent="0.25">
      <c r="D27" s="8" t="s">
        <v>56</v>
      </c>
      <c r="E27" s="59" t="s">
        <v>57</v>
      </c>
      <c r="F27" s="59"/>
      <c r="G27" s="20" t="s">
        <v>44</v>
      </c>
      <c r="H27" s="9">
        <v>1</v>
      </c>
      <c r="I27" s="60">
        <v>4000000</v>
      </c>
      <c r="J27" s="60"/>
      <c r="K27" s="21">
        <f t="shared" si="3"/>
        <v>4000000</v>
      </c>
    </row>
    <row r="28" spans="4:15" s="1" customFormat="1" ht="45.1" customHeight="1" x14ac:dyDescent="0.25">
      <c r="D28" s="8" t="s">
        <v>58</v>
      </c>
      <c r="E28" s="59" t="s">
        <v>59</v>
      </c>
      <c r="F28" s="59"/>
      <c r="G28" s="20" t="s">
        <v>44</v>
      </c>
      <c r="H28" s="9">
        <v>1</v>
      </c>
      <c r="I28" s="60">
        <v>16000002</v>
      </c>
      <c r="J28" s="60"/>
      <c r="K28" s="21">
        <f t="shared" si="3"/>
        <v>16000002</v>
      </c>
      <c r="O28" s="37"/>
    </row>
    <row r="29" spans="4:15" ht="23.95" customHeight="1" x14ac:dyDescent="0.25">
      <c r="D29" s="22"/>
      <c r="E29" s="61" t="s">
        <v>66</v>
      </c>
      <c r="F29" s="62"/>
      <c r="G29" s="62"/>
      <c r="H29" s="62"/>
      <c r="I29" s="62"/>
      <c r="J29" s="63"/>
      <c r="K29" s="23">
        <f>SUM(K24:K28)</f>
        <v>51010145.69747901</v>
      </c>
    </row>
    <row r="30" spans="4:15" ht="27.7" customHeight="1" x14ac:dyDescent="0.25">
      <c r="D30" s="55" t="s">
        <v>67</v>
      </c>
      <c r="E30" s="54"/>
      <c r="F30" s="54"/>
      <c r="G30" s="54"/>
      <c r="H30" s="54"/>
      <c r="I30" s="54"/>
      <c r="J30" s="54"/>
      <c r="K30" s="24">
        <f>+K29+K21</f>
        <v>151110145.69747901</v>
      </c>
      <c r="N30" s="35"/>
      <c r="O30" s="36"/>
    </row>
    <row r="31" spans="4:15" ht="27.7" customHeight="1" x14ac:dyDescent="0.25">
      <c r="D31" s="55" t="s">
        <v>60</v>
      </c>
      <c r="E31" s="54"/>
      <c r="F31" s="54"/>
      <c r="G31" s="54"/>
      <c r="H31" s="54"/>
      <c r="I31" s="54"/>
      <c r="J31" s="25">
        <v>0.19</v>
      </c>
      <c r="K31" s="24">
        <f>ROUND(K30*0.19, 0)</f>
        <v>28710928</v>
      </c>
      <c r="N31" s="35"/>
    </row>
    <row r="32" spans="4:15" ht="27.7" customHeight="1" thickBot="1" x14ac:dyDescent="0.3">
      <c r="D32" s="56" t="s">
        <v>61</v>
      </c>
      <c r="E32" s="57"/>
      <c r="F32" s="57"/>
      <c r="G32" s="57"/>
      <c r="H32" s="57"/>
      <c r="I32" s="57"/>
      <c r="J32" s="57"/>
      <c r="K32" s="26">
        <f>+K30+K31</f>
        <v>179821073.69747901</v>
      </c>
      <c r="N32" s="35"/>
    </row>
    <row r="33" spans="4:11" ht="27.7" customHeight="1" x14ac:dyDescent="0.25">
      <c r="D33" s="27"/>
      <c r="E33" s="27"/>
      <c r="F33" s="27"/>
      <c r="G33" s="27"/>
      <c r="H33" s="27"/>
      <c r="I33" s="27"/>
      <c r="J33" s="28"/>
      <c r="K33" s="29"/>
    </row>
    <row r="34" spans="4:11" ht="27.7" customHeight="1" x14ac:dyDescent="0.25">
      <c r="D34" s="27"/>
      <c r="E34" s="27"/>
      <c r="F34" s="27"/>
      <c r="G34" s="27"/>
      <c r="H34" s="27"/>
      <c r="I34" s="27"/>
      <c r="J34" s="28"/>
      <c r="K34" s="29"/>
    </row>
    <row r="35" spans="4:11" ht="27.7" customHeight="1" x14ac:dyDescent="0.25">
      <c r="D35" s="27"/>
      <c r="E35" s="27"/>
      <c r="F35" s="27"/>
      <c r="G35" s="27"/>
      <c r="H35" s="27"/>
      <c r="I35" s="27"/>
      <c r="J35" s="28"/>
      <c r="K35" s="29"/>
    </row>
    <row r="36" spans="4:11" ht="27.7" customHeight="1" x14ac:dyDescent="0.25">
      <c r="D36" s="58" t="s">
        <v>62</v>
      </c>
      <c r="E36" s="58"/>
      <c r="F36" s="58"/>
      <c r="G36" s="58"/>
      <c r="H36" s="58"/>
      <c r="I36" s="58"/>
      <c r="J36" s="58"/>
      <c r="K36" s="30">
        <f>5877348+1516241</f>
        <v>7393589</v>
      </c>
    </row>
    <row r="37" spans="4:11" ht="34.450000000000003" customHeight="1" x14ac:dyDescent="0.25">
      <c r="D37" s="54" t="s">
        <v>61</v>
      </c>
      <c r="E37" s="54"/>
      <c r="F37" s="54"/>
      <c r="G37" s="54"/>
      <c r="H37" s="54"/>
      <c r="I37" s="54"/>
      <c r="J37" s="54"/>
      <c r="K37" s="31">
        <f>+K30+K31+K36</f>
        <v>187214662.69747901</v>
      </c>
    </row>
    <row r="38" spans="4:11" s="1" customFormat="1" x14ac:dyDescent="0.25">
      <c r="D38" s="3"/>
      <c r="E38" s="3"/>
      <c r="F38" s="3"/>
      <c r="G38" s="3"/>
      <c r="H38" s="3"/>
      <c r="I38" s="3"/>
      <c r="J38" s="3"/>
    </row>
    <row r="39" spans="4:11" s="1" customFormat="1" x14ac:dyDescent="0.25">
      <c r="D39" s="3"/>
      <c r="E39" s="3"/>
      <c r="F39" s="3"/>
      <c r="G39" s="3"/>
      <c r="H39" s="3"/>
      <c r="I39" s="3"/>
      <c r="J39" s="3"/>
    </row>
    <row r="40" spans="4:11" s="1" customFormat="1" x14ac:dyDescent="0.25">
      <c r="D40" s="3"/>
      <c r="E40" s="3"/>
      <c r="F40" s="3"/>
      <c r="G40" s="3"/>
      <c r="H40" s="3"/>
      <c r="I40" s="3"/>
      <c r="J40" s="3"/>
    </row>
    <row r="41" spans="4:11" s="1" customFormat="1" x14ac:dyDescent="0.25">
      <c r="D41" s="3"/>
      <c r="E41" s="3"/>
      <c r="F41" s="3"/>
      <c r="G41" s="3"/>
      <c r="H41" s="3"/>
      <c r="I41" s="3"/>
      <c r="J41" s="3"/>
    </row>
    <row r="42" spans="4:11" s="1" customFormat="1" x14ac:dyDescent="0.25">
      <c r="D42" s="3"/>
      <c r="E42" s="3"/>
      <c r="F42" s="3"/>
      <c r="G42" s="3"/>
      <c r="H42" s="3"/>
      <c r="I42" s="3"/>
      <c r="J42" s="3"/>
    </row>
    <row r="43" spans="4:11" s="1" customFormat="1" x14ac:dyDescent="0.25">
      <c r="D43" s="3"/>
      <c r="E43" s="3"/>
      <c r="F43" s="3"/>
      <c r="G43" s="3"/>
      <c r="H43" s="3"/>
      <c r="I43" s="3"/>
      <c r="J43" s="3"/>
    </row>
  </sheetData>
  <mergeCells count="26">
    <mergeCell ref="D37:J37"/>
    <mergeCell ref="D31:I31"/>
    <mergeCell ref="D32:J32"/>
    <mergeCell ref="D36:J36"/>
    <mergeCell ref="E27:F27"/>
    <mergeCell ref="I27:J27"/>
    <mergeCell ref="E28:F28"/>
    <mergeCell ref="I28:J28"/>
    <mergeCell ref="E29:J29"/>
    <mergeCell ref="D30:J30"/>
    <mergeCell ref="E24:F24"/>
    <mergeCell ref="I24:J24"/>
    <mergeCell ref="E25:F25"/>
    <mergeCell ref="I25:J25"/>
    <mergeCell ref="E26:F26"/>
    <mergeCell ref="I26:J26"/>
    <mergeCell ref="E23:F23"/>
    <mergeCell ref="I23:J23"/>
    <mergeCell ref="D2:K2"/>
    <mergeCell ref="E3:K3"/>
    <mergeCell ref="E4:J4"/>
    <mergeCell ref="D6:K6"/>
    <mergeCell ref="D7:K7"/>
    <mergeCell ref="D8:D9"/>
    <mergeCell ref="E21:J21"/>
    <mergeCell ref="D22:K22"/>
  </mergeCells>
  <phoneticPr fontId="8" type="noConversion"/>
  <pageMargins left="0.7" right="0.7" top="0.75" bottom="0.75" header="0.3" footer="0.3"/>
  <pageSetup scale="43" orientation="portrait" r:id="rId1"/>
  <rowBreaks count="1" manualBreakCount="1">
    <brk id="33" min="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CONSULTORIA</vt:lpstr>
      <vt:lpstr>CONSULTORIA!Área_de_impresión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 S</dc:creator>
  <cp:lastModifiedBy>MAURICIO CONTRERAS</cp:lastModifiedBy>
  <dcterms:created xsi:type="dcterms:W3CDTF">2026-01-07T17:32:42Z</dcterms:created>
  <dcterms:modified xsi:type="dcterms:W3CDTF">2026-03-12T16:36:15Z</dcterms:modified>
</cp:coreProperties>
</file>